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jessicaurbans/CAMCO ne Dropbox/Jessica Urbans/MARKETING - SHARED/Training Classes/"/>
    </mc:Choice>
  </mc:AlternateContent>
  <xr:revisionPtr revIDLastSave="0" documentId="13_ncr:1_{137E9223-843C-3547-A26B-368BC34E67DA}" xr6:coauthVersionLast="47" xr6:coauthVersionMax="47" xr10:uidLastSave="{00000000-0000-0000-0000-000000000000}"/>
  <bookViews>
    <workbookView xWindow="15040" yWindow="1640" windowWidth="33100" windowHeight="19020" xr2:uid="{00000000-000D-0000-FFFF-FFFF00000000}"/>
  </bookViews>
  <sheets>
    <sheet name="GibbsCAM ROI" sheetId="1" r:id="rId1"/>
  </sheets>
  <definedNames>
    <definedName name="_xlnm.Print_Area" localSheetId="0">'GibbsCAM ROI'!$B$1:$I$55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30" i="1"/>
  <c r="G29" i="1"/>
  <c r="J43" i="1"/>
  <c r="G12" i="1"/>
  <c r="G46" i="1" s="1"/>
  <c r="G31" i="1"/>
  <c r="G44" i="1" l="1"/>
  <c r="K44" i="1" s="1"/>
  <c r="G50" i="1"/>
  <c r="G42" i="1"/>
  <c r="G53" i="1"/>
  <c r="G52" i="1"/>
  <c r="G43" i="1"/>
  <c r="K50" i="1" s="1"/>
  <c r="G45" i="1"/>
  <c r="K49" i="1" s="1"/>
  <c r="F43" i="1"/>
  <c r="K45" i="1"/>
  <c r="G47" i="1"/>
  <c r="F42" i="1"/>
  <c r="K42" i="1"/>
  <c r="G49" i="1"/>
  <c r="G48" i="1"/>
  <c r="G51" i="1"/>
  <c r="K43" i="1"/>
  <c r="J44" i="1"/>
  <c r="G36" i="1"/>
  <c r="J32" i="1" s="1"/>
  <c r="K47" i="1" l="1"/>
  <c r="K46" i="1"/>
  <c r="K52" i="1"/>
  <c r="K48" i="1"/>
  <c r="K53" i="1"/>
  <c r="K51" i="1"/>
  <c r="G55" i="1"/>
  <c r="G24" i="1" s="1"/>
  <c r="J45" i="1"/>
  <c r="F44" i="1"/>
  <c r="G32" i="1" l="1"/>
  <c r="G33" i="1" s="1"/>
  <c r="K41" i="1"/>
  <c r="F45" i="1"/>
  <c r="J46" i="1"/>
  <c r="G34" i="1" l="1"/>
  <c r="G22" i="1" s="1"/>
  <c r="F46" i="1"/>
  <c r="F47" i="1" s="1"/>
  <c r="F48" i="1" s="1"/>
  <c r="F49" i="1" s="1"/>
  <c r="F50" i="1" s="1"/>
  <c r="F51" i="1" s="1"/>
  <c r="F52" i="1" s="1"/>
  <c r="F53" i="1" s="1"/>
  <c r="J47" i="1"/>
  <c r="J48" i="1" s="1"/>
  <c r="J49" i="1" s="1"/>
  <c r="J50" i="1" s="1"/>
  <c r="J51" i="1" s="1"/>
  <c r="J52" i="1" s="1"/>
  <c r="J53" i="1" s="1"/>
  <c r="F55" i="1" l="1"/>
  <c r="L42" i="1" s="1"/>
  <c r="L46" i="1" l="1"/>
  <c r="H46" i="1" s="1"/>
  <c r="I46" i="1" s="1"/>
  <c r="L43" i="1"/>
  <c r="H43" i="1" s="1"/>
  <c r="I43" i="1" s="1"/>
  <c r="L47" i="1"/>
  <c r="H47" i="1" s="1"/>
  <c r="I47" i="1" s="1"/>
  <c r="L44" i="1"/>
  <c r="H44" i="1" s="1"/>
  <c r="I44" i="1" s="1"/>
  <c r="L45" i="1"/>
  <c r="H45" i="1" s="1"/>
  <c r="I45" i="1" s="1"/>
  <c r="L48" i="1"/>
  <c r="H42" i="1"/>
  <c r="I42" i="1" s="1"/>
  <c r="H48" i="1" l="1"/>
  <c r="I48" i="1" s="1"/>
  <c r="L49" i="1"/>
  <c r="H49" i="1" l="1"/>
  <c r="I49" i="1" s="1"/>
  <c r="L50" i="1"/>
  <c r="H50" i="1" s="1"/>
  <c r="I50" i="1" s="1"/>
  <c r="L51" i="1" l="1"/>
  <c r="H51" i="1" l="1"/>
  <c r="I51" i="1" s="1"/>
  <c r="L52" i="1"/>
  <c r="H52" i="1" l="1"/>
  <c r="I52" i="1" s="1"/>
  <c r="L53" i="1"/>
  <c r="H53" i="1" l="1"/>
  <c r="I53" i="1" s="1"/>
  <c r="L55" i="1"/>
</calcChain>
</file>

<file path=xl/sharedStrings.xml><?xml version="1.0" encoding="utf-8"?>
<sst xmlns="http://schemas.openxmlformats.org/spreadsheetml/2006/main" count="41" uniqueCount="40">
  <si>
    <t>in dollars</t>
  </si>
  <si>
    <t xml:space="preserve">     Approximate labor Cost</t>
  </si>
  <si>
    <t>in hourly wage</t>
  </si>
  <si>
    <t>number of people</t>
  </si>
  <si>
    <t>Labor and Overhead Cost</t>
  </si>
  <si>
    <t>monthly dollars</t>
  </si>
  <si>
    <t xml:space="preserve">     1Year Gain/Loss</t>
  </si>
  <si>
    <t xml:space="preserve">     First Year Return-On-Investment</t>
  </si>
  <si>
    <t>Itemized Listing</t>
  </si>
  <si>
    <t>Total Services Costs</t>
  </si>
  <si>
    <t xml:space="preserve">     Total Cash Investment</t>
  </si>
  <si>
    <t>Productivity Loss (during training) as Costs</t>
  </si>
  <si>
    <t>Productivity Gain, First 12 Months</t>
  </si>
  <si>
    <t xml:space="preserve">     Total Productivity Gain</t>
  </si>
  <si>
    <t>12 month ROI</t>
  </si>
  <si>
    <t>Yearly Productivity Gain</t>
  </si>
  <si>
    <t>Cost</t>
  </si>
  <si>
    <t>Return</t>
  </si>
  <si>
    <t>TOTALS:</t>
  </si>
  <si>
    <t>percent</t>
  </si>
  <si>
    <t xml:space="preserve">     Number of  Programmers/Users</t>
  </si>
  <si>
    <t>Break Even Analysis</t>
  </si>
  <si>
    <r>
      <t xml:space="preserve">Productivity Loss </t>
    </r>
    <r>
      <rPr>
        <sz val="10"/>
        <rFont val="Verdana"/>
        <family val="2"/>
      </rPr>
      <t>(during training)</t>
    </r>
  </si>
  <si>
    <r>
      <t xml:space="preserve">Productivity Gain </t>
    </r>
    <r>
      <rPr>
        <sz val="10"/>
        <rFont val="Verdana"/>
        <family val="2"/>
      </rPr>
      <t>(after training)</t>
    </r>
  </si>
  <si>
    <r>
      <t>Training Time</t>
    </r>
    <r>
      <rPr>
        <sz val="10"/>
        <rFont val="Verdana"/>
        <family val="2"/>
      </rPr>
      <t xml:space="preserve"> (no. of training days)</t>
    </r>
  </si>
  <si>
    <r>
      <t>Month 2</t>
    </r>
    <r>
      <rPr>
        <sz val="10"/>
        <rFont val="Verdana"/>
        <family val="2"/>
      </rPr>
      <t>......................................................................</t>
    </r>
  </si>
  <si>
    <r>
      <t>Month 1</t>
    </r>
    <r>
      <rPr>
        <sz val="10"/>
        <rFont val="Verdana"/>
        <family val="2"/>
      </rPr>
      <t>.........................................................................</t>
    </r>
  </si>
  <si>
    <r>
      <t>Month 3</t>
    </r>
    <r>
      <rPr>
        <sz val="10"/>
        <rFont val="Verdana"/>
        <family val="2"/>
      </rPr>
      <t>....................................................................</t>
    </r>
  </si>
  <si>
    <r>
      <t>Month 4</t>
    </r>
    <r>
      <rPr>
        <sz val="10"/>
        <rFont val="Verdana"/>
        <family val="2"/>
      </rPr>
      <t>....................................................................</t>
    </r>
  </si>
  <si>
    <r>
      <t>Month 5</t>
    </r>
    <r>
      <rPr>
        <sz val="10"/>
        <rFont val="Verdana"/>
        <family val="2"/>
      </rPr>
      <t>....................................................................</t>
    </r>
  </si>
  <si>
    <r>
      <t>Month 6</t>
    </r>
    <r>
      <rPr>
        <sz val="10"/>
        <rFont val="Verdana"/>
        <family val="2"/>
      </rPr>
      <t>.....................................................................</t>
    </r>
  </si>
  <si>
    <r>
      <t>Month 7</t>
    </r>
    <r>
      <rPr>
        <sz val="10"/>
        <rFont val="Verdana"/>
        <family val="2"/>
      </rPr>
      <t>......................................................................</t>
    </r>
  </si>
  <si>
    <r>
      <t>Month 8</t>
    </r>
    <r>
      <rPr>
        <sz val="10"/>
        <rFont val="Verdana"/>
        <family val="2"/>
      </rPr>
      <t>.......................................................................</t>
    </r>
  </si>
  <si>
    <r>
      <t>Month 9</t>
    </r>
    <r>
      <rPr>
        <sz val="10"/>
        <rFont val="Verdana"/>
        <family val="2"/>
      </rPr>
      <t>........................................................................</t>
    </r>
  </si>
  <si>
    <r>
      <t>Month 10</t>
    </r>
    <r>
      <rPr>
        <sz val="10"/>
        <rFont val="Verdana"/>
        <family val="2"/>
      </rPr>
      <t>.....................................................................</t>
    </r>
  </si>
  <si>
    <r>
      <t>Month 11</t>
    </r>
    <r>
      <rPr>
        <sz val="10"/>
        <rFont val="Verdana"/>
        <family val="2"/>
      </rPr>
      <t>........................................................................</t>
    </r>
  </si>
  <si>
    <r>
      <t>Month 12</t>
    </r>
    <r>
      <rPr>
        <sz val="10"/>
        <rFont val="Verdana"/>
        <family val="2"/>
      </rPr>
      <t>.....................................................................</t>
    </r>
  </si>
  <si>
    <r>
      <t>Training Tuition and Manual</t>
    </r>
    <r>
      <rPr>
        <sz val="10"/>
        <rFont val="Verdana"/>
        <family val="2"/>
      </rPr>
      <t xml:space="preserve"> </t>
    </r>
  </si>
  <si>
    <t xml:space="preserve">     Total Productivity Investment</t>
  </si>
  <si>
    <t>GibbsCAM Training - Return On Investment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</si>
</sst>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2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6"/>
      <name val="Arial"/>
      <family val="2"/>
    </font>
    <font>
      <b/>
      <i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sz val="12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BFFD"/>
        <bgColor indexed="35"/>
      </patternFill>
    </fill>
    <fill>
      <patternFill patternType="solid">
        <fgColor rgb="FF8CBFFD"/>
        <bgColor indexed="64"/>
      </patternFill>
    </fill>
    <fill>
      <patternFill patternType="solid">
        <fgColor rgb="FF8CBFFD"/>
        <bgColor indexed="13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2" borderId="0" xfId="0" applyFill="1"/>
    <xf numFmtId="0" fontId="0" fillId="2" borderId="0" xfId="0" applyFill="1" applyBorder="1"/>
    <xf numFmtId="5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0" borderId="0" xfId="0" applyProtection="1">
      <protection hidden="1"/>
    </xf>
    <xf numFmtId="5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1" applyFill="1" applyBorder="1" applyAlignment="1" applyProtection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0" borderId="11" xfId="0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2" xfId="0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14" fillId="2" borderId="0" xfId="0" applyFont="1" applyFill="1" applyBorder="1"/>
    <xf numFmtId="0" fontId="11" fillId="2" borderId="0" xfId="0" applyFont="1" applyFill="1" applyBorder="1"/>
    <xf numFmtId="5" fontId="14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4" fillId="0" borderId="0" xfId="0" applyFont="1" applyFill="1" applyBorder="1"/>
    <xf numFmtId="0" fontId="11" fillId="0" borderId="12" xfId="0" applyFont="1" applyFill="1" applyBorder="1"/>
    <xf numFmtId="0" fontId="17" fillId="0" borderId="0" xfId="0" applyFont="1" applyFill="1" applyBorder="1"/>
    <xf numFmtId="0" fontId="17" fillId="0" borderId="12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12" xfId="0" applyFont="1" applyFill="1" applyBorder="1"/>
    <xf numFmtId="0" fontId="14" fillId="0" borderId="0" xfId="0" applyFont="1" applyFill="1" applyBorder="1" applyAlignment="1">
      <alignment horizontal="center"/>
    </xf>
    <xf numFmtId="0" fontId="21" fillId="2" borderId="0" xfId="0" applyFont="1" applyFill="1" applyBorder="1"/>
    <xf numFmtId="0" fontId="19" fillId="2" borderId="0" xfId="0" applyFont="1" applyFill="1" applyBorder="1"/>
    <xf numFmtId="5" fontId="21" fillId="2" borderId="0" xfId="0" applyNumberFormat="1" applyFont="1" applyFill="1" applyBorder="1" applyAlignment="1">
      <alignment horizontal="left"/>
    </xf>
    <xf numFmtId="5" fontId="18" fillId="2" borderId="0" xfId="0" applyNumberFormat="1" applyFont="1" applyFill="1" applyBorder="1" applyAlignment="1">
      <alignment horizontal="center"/>
    </xf>
    <xf numFmtId="5" fontId="1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5" fontId="16" fillId="3" borderId="1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9" fontId="16" fillId="2" borderId="0" xfId="0" applyNumberFormat="1" applyFont="1" applyFill="1" applyBorder="1" applyAlignment="1">
      <alignment horizontal="center"/>
    </xf>
    <xf numFmtId="5" fontId="22" fillId="2" borderId="3" xfId="0" applyNumberFormat="1" applyFont="1" applyFill="1" applyBorder="1"/>
    <xf numFmtId="5" fontId="16" fillId="2" borderId="4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5" fontId="22" fillId="0" borderId="0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5" fillId="5" borderId="17" xfId="0" applyFont="1" applyFill="1" applyBorder="1" applyAlignment="1"/>
    <xf numFmtId="0" fontId="15" fillId="5" borderId="18" xfId="0" applyFont="1" applyFill="1" applyBorder="1" applyAlignment="1"/>
    <xf numFmtId="0" fontId="25" fillId="6" borderId="16" xfId="0" applyFont="1" applyFill="1" applyBorder="1" applyAlignment="1">
      <alignment horizontal="center"/>
    </xf>
    <xf numFmtId="0" fontId="15" fillId="0" borderId="17" xfId="0" applyFont="1" applyBorder="1" applyAlignment="1"/>
    <xf numFmtId="0" fontId="15" fillId="0" borderId="18" xfId="0" applyFont="1" applyBorder="1" applyAlignment="1"/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5" fontId="16" fillId="7" borderId="1" xfId="0" applyNumberFormat="1" applyFont="1" applyFill="1" applyBorder="1" applyAlignment="1">
      <alignment horizontal="center"/>
    </xf>
    <xf numFmtId="7" fontId="16" fillId="7" borderId="1" xfId="0" applyNumberFormat="1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/>
    </xf>
    <xf numFmtId="9" fontId="16" fillId="7" borderId="1" xfId="0" applyNumberFormat="1" applyFont="1" applyFill="1" applyBorder="1" applyAlignment="1">
      <alignment horizontal="center"/>
    </xf>
    <xf numFmtId="0" fontId="0" fillId="7" borderId="11" xfId="0" applyFill="1" applyBorder="1"/>
    <xf numFmtId="0" fontId="11" fillId="7" borderId="0" xfId="0" applyFont="1" applyFill="1" applyBorder="1"/>
    <xf numFmtId="0" fontId="0" fillId="7" borderId="12" xfId="0" applyFill="1" applyBorder="1"/>
    <xf numFmtId="0" fontId="13" fillId="7" borderId="0" xfId="0" applyFont="1" applyFill="1" applyBorder="1"/>
    <xf numFmtId="0" fontId="15" fillId="7" borderId="0" xfId="0" applyFont="1" applyFill="1" applyBorder="1"/>
    <xf numFmtId="0" fontId="0" fillId="7" borderId="13" xfId="0" applyFill="1" applyBorder="1"/>
    <xf numFmtId="0" fontId="5" fillId="7" borderId="14" xfId="0" applyFont="1" applyFill="1" applyBorder="1"/>
    <xf numFmtId="0" fontId="0" fillId="7" borderId="14" xfId="0" applyFill="1" applyBorder="1"/>
    <xf numFmtId="0" fontId="0" fillId="7" borderId="15" xfId="0" applyFill="1" applyBorder="1"/>
    <xf numFmtId="0" fontId="0" fillId="8" borderId="11" xfId="0" applyFill="1" applyBorder="1"/>
    <xf numFmtId="0" fontId="1" fillId="8" borderId="0" xfId="0" applyFont="1" applyFill="1" applyBorder="1"/>
    <xf numFmtId="10" fontId="1" fillId="8" borderId="0" xfId="0" applyNumberFormat="1" applyFont="1" applyFill="1" applyBorder="1" applyAlignment="1">
      <alignment horizontal="center"/>
    </xf>
    <xf numFmtId="0" fontId="0" fillId="8" borderId="0" xfId="0" applyFill="1" applyBorder="1"/>
    <xf numFmtId="0" fontId="0" fillId="8" borderId="12" xfId="0" applyFill="1" applyBorder="1"/>
    <xf numFmtId="0" fontId="0" fillId="8" borderId="11" xfId="0" applyFill="1" applyBorder="1" applyAlignment="1"/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0" fillId="8" borderId="0" xfId="0" applyFill="1" applyBorder="1" applyAlignment="1"/>
    <xf numFmtId="0" fontId="0" fillId="8" borderId="12" xfId="0" applyFill="1" applyBorder="1" applyAlignment="1"/>
    <xf numFmtId="0" fontId="15" fillId="8" borderId="0" xfId="0" applyFont="1" applyFill="1" applyBorder="1" applyAlignment="1">
      <alignment horizontal="center" vertical="center"/>
    </xf>
    <xf numFmtId="0" fontId="0" fillId="8" borderId="14" xfId="0" applyFill="1" applyBorder="1" applyAlignment="1"/>
    <xf numFmtId="0" fontId="4" fillId="8" borderId="14" xfId="0" applyFont="1" applyFill="1" applyBorder="1" applyAlignment="1">
      <alignment horizontal="center" vertical="center"/>
    </xf>
    <xf numFmtId="0" fontId="0" fillId="8" borderId="15" xfId="0" applyFill="1" applyBorder="1" applyAlignment="1"/>
    <xf numFmtId="0" fontId="3" fillId="8" borderId="0" xfId="0" applyFont="1" applyFill="1" applyBorder="1" applyAlignment="1">
      <alignment horizontal="left"/>
    </xf>
    <xf numFmtId="5" fontId="2" fillId="8" borderId="0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13" fillId="9" borderId="0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4" fillId="8" borderId="14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5" fontId="23" fillId="10" borderId="7" xfId="0" applyNumberFormat="1" applyFont="1" applyFill="1" applyBorder="1" applyAlignment="1">
      <alignment horizontal="center" vertical="center"/>
    </xf>
    <xf numFmtId="5" fontId="23" fillId="10" borderId="9" xfId="0" applyNumberFormat="1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5" fontId="23" fillId="11" borderId="5" xfId="0" applyNumberFormat="1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5" fontId="23" fillId="12" borderId="2" xfId="0" applyNumberFormat="1" applyFont="1" applyFill="1" applyBorder="1" applyAlignment="1">
      <alignment horizontal="center" vertical="center"/>
    </xf>
    <xf numFmtId="9" fontId="23" fillId="12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CBFFD"/>
      <color rgb="FF0096FF"/>
      <color rgb="FF007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1999135</xdr:colOff>
      <xdr:row>0</xdr:row>
      <xdr:rowOff>101601</xdr:rowOff>
    </xdr:from>
    <xdr:to>
      <xdr:col>6</xdr:col>
      <xdr:colOff>533400</xdr:colOff>
      <xdr:row>1</xdr:row>
      <xdr:rowOff>1536701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7E77CA-4AF7-1F5A-422B-92777629C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2545235" y="101601"/>
          <a:ext cx="2585565" cy="161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7"/>
  <sheetViews>
    <sheetView showGridLines="0" tabSelected="1" workbookViewId="0">
      <selection activeCell="X9" sqref="X9"/>
    </sheetView>
  </sheetViews>
  <sheetFormatPr baseColWidth="10" defaultColWidth="8.83203125" defaultRowHeight="13" x14ac:dyDescent="0.15"/>
  <cols>
    <col min="1" max="1" width="3" customWidth="1"/>
    <col min="2" max="2" width="4.1640625" customWidth="1"/>
    <col min="3" max="3" width="39.1640625" customWidth="1"/>
    <col min="4" max="5" width="0.6640625" customWidth="1"/>
    <col min="6" max="6" width="12.6640625" customWidth="1"/>
    <col min="7" max="7" width="15.6640625" customWidth="1"/>
    <col min="8" max="8" width="11.1640625" customWidth="1"/>
    <col min="9" max="9" width="10.5" customWidth="1"/>
    <col min="10" max="10" width="0.1640625" hidden="1" customWidth="1"/>
    <col min="11" max="11" width="14.33203125" hidden="1" customWidth="1"/>
    <col min="12" max="12" width="14.1640625" hidden="1" customWidth="1"/>
  </cols>
  <sheetData>
    <row r="1" spans="2:9" ht="14" thickBot="1" x14ac:dyDescent="0.2">
      <c r="B1" s="2"/>
      <c r="C1" s="8"/>
      <c r="D1" s="8"/>
      <c r="E1" s="9"/>
      <c r="F1" s="8"/>
      <c r="G1" s="10"/>
      <c r="H1" s="2"/>
      <c r="I1" s="2"/>
    </row>
    <row r="2" spans="2:9" ht="129" customHeight="1" x14ac:dyDescent="0.15">
      <c r="B2" s="44" t="s">
        <v>39</v>
      </c>
      <c r="C2" s="45"/>
      <c r="D2" s="45"/>
      <c r="E2" s="45"/>
      <c r="F2" s="45"/>
      <c r="G2" s="45"/>
      <c r="H2" s="45"/>
      <c r="I2" s="46"/>
    </row>
    <row r="3" spans="2:9" x14ac:dyDescent="0.15">
      <c r="B3" s="11"/>
      <c r="C3" s="2"/>
      <c r="D3" s="2"/>
      <c r="E3" s="2"/>
      <c r="F3" s="2"/>
      <c r="G3" s="2"/>
      <c r="H3" s="2"/>
      <c r="I3" s="12"/>
    </row>
    <row r="4" spans="2:9" ht="5" customHeight="1" x14ac:dyDescent="0.2">
      <c r="B4" s="11"/>
      <c r="C4" s="17"/>
      <c r="D4" s="18"/>
      <c r="E4" s="18"/>
      <c r="F4" s="20"/>
      <c r="G4" s="35"/>
      <c r="H4" s="32"/>
      <c r="I4" s="12"/>
    </row>
    <row r="5" spans="2:9" ht="15" customHeight="1" x14ac:dyDescent="0.2">
      <c r="B5" s="11"/>
      <c r="C5" s="19" t="s">
        <v>37</v>
      </c>
      <c r="D5" s="18"/>
      <c r="E5" s="18"/>
      <c r="F5" s="20"/>
      <c r="G5" s="53">
        <v>1295</v>
      </c>
      <c r="H5" s="31" t="s">
        <v>0</v>
      </c>
      <c r="I5" s="12"/>
    </row>
    <row r="6" spans="2:9" ht="5" customHeight="1" x14ac:dyDescent="0.2">
      <c r="B6" s="11"/>
      <c r="C6" s="17"/>
      <c r="D6" s="18"/>
      <c r="E6" s="18"/>
      <c r="F6" s="20"/>
      <c r="G6" s="21"/>
      <c r="H6" s="32"/>
      <c r="I6" s="12"/>
    </row>
    <row r="7" spans="2:9" ht="15" customHeight="1" x14ac:dyDescent="0.2">
      <c r="B7" s="11"/>
      <c r="C7" s="19" t="s">
        <v>1</v>
      </c>
      <c r="D7" s="18"/>
      <c r="E7" s="18"/>
      <c r="G7" s="54">
        <v>30</v>
      </c>
      <c r="H7" s="33" t="s">
        <v>2</v>
      </c>
      <c r="I7" s="12"/>
    </row>
    <row r="8" spans="2:9" ht="5" customHeight="1" x14ac:dyDescent="0.2">
      <c r="B8" s="11"/>
      <c r="C8" s="19"/>
      <c r="D8" s="18"/>
      <c r="E8" s="18"/>
      <c r="F8" s="36"/>
      <c r="G8" s="34"/>
      <c r="H8" s="32"/>
      <c r="I8" s="12"/>
    </row>
    <row r="9" spans="2:9" ht="15" customHeight="1" x14ac:dyDescent="0.2">
      <c r="B9" s="11"/>
      <c r="C9" s="19" t="s">
        <v>20</v>
      </c>
      <c r="D9" s="18"/>
      <c r="E9" s="18"/>
      <c r="G9" s="55">
        <v>1</v>
      </c>
      <c r="H9" s="33" t="s">
        <v>3</v>
      </c>
      <c r="I9" s="12"/>
    </row>
    <row r="10" spans="2:9" ht="5" customHeight="1" x14ac:dyDescent="0.2">
      <c r="B10" s="11"/>
      <c r="C10" s="19"/>
      <c r="D10" s="18"/>
      <c r="E10" s="18"/>
      <c r="F10" s="20"/>
      <c r="G10" s="21"/>
      <c r="H10" s="32"/>
      <c r="I10" s="12"/>
    </row>
    <row r="11" spans="2:9" ht="5" customHeight="1" x14ac:dyDescent="0.2">
      <c r="B11" s="11"/>
      <c r="C11" s="19"/>
      <c r="D11" s="18"/>
      <c r="E11" s="18"/>
      <c r="F11" s="20"/>
      <c r="G11" s="21"/>
      <c r="H11" s="32"/>
      <c r="I11" s="12"/>
    </row>
    <row r="12" spans="2:9" ht="15" customHeight="1" x14ac:dyDescent="0.2">
      <c r="B12" s="11"/>
      <c r="C12" s="19" t="s">
        <v>4</v>
      </c>
      <c r="D12" s="18"/>
      <c r="E12" s="18"/>
      <c r="F12" s="20"/>
      <c r="G12" s="37">
        <f>+(G7*G9)*(40*4)</f>
        <v>4800</v>
      </c>
      <c r="H12" s="31" t="s">
        <v>5</v>
      </c>
      <c r="I12" s="12"/>
    </row>
    <row r="13" spans="2:9" ht="5" customHeight="1" x14ac:dyDescent="0.2">
      <c r="B13" s="11"/>
      <c r="C13" s="19"/>
      <c r="D13" s="18"/>
      <c r="E13" s="18"/>
      <c r="F13" s="20"/>
      <c r="G13" s="38"/>
      <c r="H13" s="32"/>
      <c r="I13" s="12"/>
    </row>
    <row r="14" spans="2:9" ht="5" customHeight="1" x14ac:dyDescent="0.2">
      <c r="B14" s="11"/>
      <c r="C14" s="19"/>
      <c r="D14" s="18"/>
      <c r="E14" s="18"/>
      <c r="F14" s="20"/>
      <c r="G14" s="38"/>
      <c r="H14" s="32"/>
      <c r="I14" s="12"/>
    </row>
    <row r="15" spans="2:9" ht="15" customHeight="1" x14ac:dyDescent="0.2">
      <c r="B15" s="11"/>
      <c r="C15" s="19" t="s">
        <v>24</v>
      </c>
      <c r="D15" s="18"/>
      <c r="E15" s="18"/>
      <c r="G15" s="55">
        <v>3</v>
      </c>
      <c r="H15" s="31"/>
      <c r="I15" s="12"/>
    </row>
    <row r="16" spans="2:9" ht="5" customHeight="1" x14ac:dyDescent="0.2">
      <c r="B16" s="11"/>
      <c r="C16" s="19"/>
      <c r="D16" s="18"/>
      <c r="E16" s="18"/>
      <c r="F16" s="20"/>
      <c r="G16" s="38"/>
      <c r="H16" s="32"/>
      <c r="I16" s="12"/>
    </row>
    <row r="17" spans="2:13" ht="15" customHeight="1" x14ac:dyDescent="0.2">
      <c r="B17" s="11"/>
      <c r="C17" s="19" t="s">
        <v>22</v>
      </c>
      <c r="D17" s="18"/>
      <c r="E17" s="18"/>
      <c r="F17" s="20"/>
      <c r="G17" s="56">
        <v>1</v>
      </c>
      <c r="H17" s="31" t="s">
        <v>19</v>
      </c>
      <c r="I17" s="12"/>
    </row>
    <row r="18" spans="2:13" ht="5" customHeight="1" x14ac:dyDescent="0.2">
      <c r="B18" s="11"/>
      <c r="C18" s="19"/>
      <c r="D18" s="18"/>
      <c r="E18" s="18"/>
      <c r="F18" s="20"/>
      <c r="G18" s="39"/>
      <c r="H18" s="32"/>
      <c r="I18" s="12"/>
    </row>
    <row r="19" spans="2:13" ht="15" customHeight="1" x14ac:dyDescent="0.2">
      <c r="B19" s="11"/>
      <c r="C19" s="19" t="s">
        <v>23</v>
      </c>
      <c r="D19" s="18"/>
      <c r="E19" s="18"/>
      <c r="F19" s="20"/>
      <c r="G19" s="56">
        <v>0.05</v>
      </c>
      <c r="H19" s="31" t="s">
        <v>19</v>
      </c>
      <c r="I19" s="12"/>
    </row>
    <row r="20" spans="2:13" ht="15" customHeight="1" x14ac:dyDescent="0.2">
      <c r="B20" s="11"/>
      <c r="C20" s="17"/>
      <c r="D20" s="18"/>
      <c r="E20" s="18"/>
      <c r="F20" s="18"/>
      <c r="G20" s="18"/>
      <c r="H20" s="18"/>
      <c r="I20" s="12"/>
    </row>
    <row r="21" spans="2:13" ht="5" customHeight="1" thickBot="1" x14ac:dyDescent="0.2">
      <c r="B21" s="57"/>
      <c r="C21" s="58"/>
      <c r="D21" s="58"/>
      <c r="E21" s="58"/>
      <c r="F21" s="58"/>
      <c r="G21" s="58"/>
      <c r="H21" s="58"/>
      <c r="I21" s="59"/>
    </row>
    <row r="22" spans="2:13" ht="15" customHeight="1" thickBot="1" x14ac:dyDescent="0.2">
      <c r="B22" s="57"/>
      <c r="C22" s="60" t="s">
        <v>6</v>
      </c>
      <c r="D22" s="61"/>
      <c r="E22" s="61"/>
      <c r="F22" s="61"/>
      <c r="G22" s="101">
        <f>+G34</f>
        <v>0.4292803970223325</v>
      </c>
      <c r="H22" s="58"/>
      <c r="I22" s="59"/>
    </row>
    <row r="23" spans="2:13" ht="8" customHeight="1" thickBot="1" x14ac:dyDescent="0.2">
      <c r="B23" s="57"/>
      <c r="C23" s="61"/>
      <c r="D23" s="61"/>
      <c r="E23" s="61"/>
      <c r="F23" s="61"/>
      <c r="G23" s="61"/>
      <c r="H23" s="58"/>
      <c r="I23" s="59"/>
    </row>
    <row r="24" spans="2:13" ht="15" customHeight="1" thickBot="1" x14ac:dyDescent="0.2">
      <c r="B24" s="57"/>
      <c r="C24" s="60" t="s">
        <v>7</v>
      </c>
      <c r="D24" s="61"/>
      <c r="E24" s="61"/>
      <c r="F24" s="61"/>
      <c r="G24" s="100">
        <f>+G55</f>
        <v>2880</v>
      </c>
      <c r="H24" s="58"/>
      <c r="I24" s="59"/>
    </row>
    <row r="25" spans="2:13" ht="5" customHeight="1" thickBot="1" x14ac:dyDescent="0.25">
      <c r="B25" s="62"/>
      <c r="C25" s="63"/>
      <c r="D25" s="64"/>
      <c r="E25" s="64"/>
      <c r="F25" s="64"/>
      <c r="G25" s="64"/>
      <c r="H25" s="64"/>
      <c r="I25" s="65"/>
    </row>
    <row r="26" spans="2:13" ht="15" customHeight="1" thickBot="1" x14ac:dyDescent="0.2">
      <c r="B26" s="1"/>
      <c r="C26" s="1"/>
      <c r="D26" s="1"/>
      <c r="E26" s="1"/>
      <c r="F26" s="1"/>
      <c r="G26" s="1"/>
      <c r="H26" s="1"/>
      <c r="I26" s="1"/>
    </row>
    <row r="27" spans="2:13" ht="15" customHeight="1" x14ac:dyDescent="0.15">
      <c r="B27" s="47" t="s">
        <v>8</v>
      </c>
      <c r="C27" s="48"/>
      <c r="D27" s="48"/>
      <c r="E27" s="48"/>
      <c r="F27" s="48"/>
      <c r="G27" s="48"/>
      <c r="H27" s="48"/>
      <c r="I27" s="49"/>
    </row>
    <row r="28" spans="2:13" x14ac:dyDescent="0.15">
      <c r="B28" s="11"/>
      <c r="C28" s="20" t="s">
        <v>9</v>
      </c>
      <c r="D28" s="20"/>
      <c r="E28" s="20"/>
      <c r="F28" s="20"/>
      <c r="G28" s="40">
        <f>+G5*G9</f>
        <v>1295</v>
      </c>
      <c r="H28" s="20"/>
      <c r="I28" s="12"/>
    </row>
    <row r="29" spans="2:13" x14ac:dyDescent="0.15">
      <c r="B29" s="11"/>
      <c r="C29" s="19" t="s">
        <v>10</v>
      </c>
      <c r="D29" s="20"/>
      <c r="E29" s="20"/>
      <c r="F29" s="20"/>
      <c r="G29" s="35">
        <f>SUM(G28:G28)</f>
        <v>1295</v>
      </c>
      <c r="H29" s="20"/>
      <c r="I29" s="12"/>
    </row>
    <row r="30" spans="2:13" x14ac:dyDescent="0.15">
      <c r="B30" s="11"/>
      <c r="C30" s="20" t="s">
        <v>11</v>
      </c>
      <c r="D30" s="20"/>
      <c r="E30" s="20"/>
      <c r="F30" s="20"/>
      <c r="G30" s="40">
        <f>G7*8*3*G9</f>
        <v>720</v>
      </c>
      <c r="H30" s="20"/>
      <c r="I30" s="12"/>
    </row>
    <row r="31" spans="2:13" x14ac:dyDescent="0.15">
      <c r="B31" s="11"/>
      <c r="C31" s="19" t="s">
        <v>38</v>
      </c>
      <c r="D31" s="20"/>
      <c r="E31" s="20"/>
      <c r="F31" s="20"/>
      <c r="G31" s="35">
        <f>+G30</f>
        <v>720</v>
      </c>
      <c r="H31" s="20"/>
      <c r="I31" s="12"/>
      <c r="J31" s="7"/>
      <c r="K31" s="7"/>
      <c r="L31" s="7"/>
    </row>
    <row r="32" spans="2:13" x14ac:dyDescent="0.15">
      <c r="B32" s="11"/>
      <c r="C32" s="20" t="s">
        <v>12</v>
      </c>
      <c r="D32" s="20"/>
      <c r="E32" s="20"/>
      <c r="F32" s="20"/>
      <c r="G32" s="40">
        <f>+G55</f>
        <v>2880</v>
      </c>
      <c r="H32" s="20"/>
      <c r="I32" s="12"/>
      <c r="J32" s="7">
        <f>+G36/12</f>
        <v>240</v>
      </c>
      <c r="K32" s="7"/>
      <c r="L32" s="7"/>
      <c r="M32" s="5"/>
    </row>
    <row r="33" spans="2:13" ht="14" thickBot="1" x14ac:dyDescent="0.2">
      <c r="B33" s="11"/>
      <c r="C33" s="19" t="s">
        <v>13</v>
      </c>
      <c r="D33" s="20"/>
      <c r="E33" s="20"/>
      <c r="F33" s="20"/>
      <c r="G33" s="41">
        <f>SUM(G32:G32)</f>
        <v>2880</v>
      </c>
      <c r="H33" s="20"/>
      <c r="I33" s="12"/>
      <c r="J33" s="7"/>
      <c r="K33" s="7"/>
      <c r="L33" s="7"/>
      <c r="M33" s="5"/>
    </row>
    <row r="34" spans="2:13" x14ac:dyDescent="0.15">
      <c r="B34" s="11"/>
      <c r="C34" s="19" t="s">
        <v>14</v>
      </c>
      <c r="D34" s="19"/>
      <c r="E34" s="19"/>
      <c r="F34" s="19"/>
      <c r="G34" s="42">
        <f>+(G32-G31-G29)/(G29+G31)</f>
        <v>0.4292803970223325</v>
      </c>
      <c r="H34" s="20"/>
      <c r="I34" s="12"/>
      <c r="J34" s="7"/>
      <c r="K34" s="7"/>
      <c r="L34" s="7"/>
      <c r="M34" s="5"/>
    </row>
    <row r="35" spans="2:13" ht="5" customHeight="1" thickBot="1" x14ac:dyDescent="0.2">
      <c r="B35" s="66"/>
      <c r="C35" s="67"/>
      <c r="D35" s="67"/>
      <c r="E35" s="67"/>
      <c r="F35" s="67"/>
      <c r="G35" s="68"/>
      <c r="H35" s="69"/>
      <c r="I35" s="70"/>
      <c r="J35" s="7"/>
      <c r="K35" s="7"/>
      <c r="L35" s="7"/>
      <c r="M35" s="5"/>
    </row>
    <row r="36" spans="2:13" x14ac:dyDescent="0.15">
      <c r="B36" s="71"/>
      <c r="C36" s="72" t="s">
        <v>15</v>
      </c>
      <c r="D36" s="73"/>
      <c r="E36" s="73"/>
      <c r="F36" s="73"/>
      <c r="G36" s="98">
        <f>+(G19*G12*12)</f>
        <v>2880</v>
      </c>
      <c r="H36" s="74"/>
      <c r="I36" s="75"/>
      <c r="J36" s="7"/>
      <c r="K36" s="7"/>
      <c r="L36" s="7"/>
      <c r="M36" s="5"/>
    </row>
    <row r="37" spans="2:13" ht="14" thickBot="1" x14ac:dyDescent="0.2">
      <c r="B37" s="71"/>
      <c r="C37" s="76"/>
      <c r="D37" s="76"/>
      <c r="E37" s="76"/>
      <c r="F37" s="76"/>
      <c r="G37" s="99"/>
      <c r="H37" s="74"/>
      <c r="I37" s="75"/>
      <c r="J37" s="7"/>
      <c r="K37" s="7"/>
      <c r="L37" s="7"/>
      <c r="M37" s="5"/>
    </row>
    <row r="38" spans="2:13" ht="5" customHeight="1" thickBot="1" x14ac:dyDescent="0.2">
      <c r="B38" s="77"/>
      <c r="C38" s="78"/>
      <c r="D38" s="78"/>
      <c r="E38" s="78"/>
      <c r="F38" s="78"/>
      <c r="G38" s="78"/>
      <c r="H38" s="77"/>
      <c r="I38" s="79"/>
      <c r="J38" s="7"/>
      <c r="K38" s="7"/>
      <c r="L38" s="7"/>
      <c r="M38" s="5"/>
    </row>
    <row r="39" spans="2:13" ht="14" thickBot="1" x14ac:dyDescent="0.2">
      <c r="B39" s="1"/>
      <c r="C39" s="4"/>
      <c r="D39" s="4"/>
      <c r="E39" s="4"/>
      <c r="F39" s="4"/>
      <c r="G39" s="3"/>
      <c r="H39" s="1"/>
      <c r="I39" s="1"/>
      <c r="J39" s="7"/>
      <c r="K39" s="7"/>
      <c r="L39" s="7"/>
      <c r="M39" s="5"/>
    </row>
    <row r="40" spans="2:13" ht="14" x14ac:dyDescent="0.15">
      <c r="B40" s="50" t="s">
        <v>21</v>
      </c>
      <c r="C40" s="51"/>
      <c r="D40" s="51"/>
      <c r="E40" s="51"/>
      <c r="F40" s="51"/>
      <c r="G40" s="51"/>
      <c r="H40" s="51"/>
      <c r="I40" s="52"/>
      <c r="J40" s="7"/>
      <c r="K40" s="7"/>
      <c r="L40" s="7"/>
      <c r="M40" s="5"/>
    </row>
    <row r="41" spans="2:13" x14ac:dyDescent="0.15">
      <c r="B41" s="13"/>
      <c r="C41" s="14"/>
      <c r="D41" s="15"/>
      <c r="E41" s="15"/>
      <c r="F41" s="30" t="s">
        <v>16</v>
      </c>
      <c r="G41" s="30" t="s">
        <v>17</v>
      </c>
      <c r="H41" s="15"/>
      <c r="I41" s="16"/>
      <c r="J41" s="7"/>
      <c r="K41" s="6">
        <f>SUM(F42:F44)</f>
        <v>2015</v>
      </c>
      <c r="L41" s="7"/>
      <c r="M41" s="5"/>
    </row>
    <row r="42" spans="2:13" ht="12.75" customHeight="1" x14ac:dyDescent="0.15">
      <c r="B42" s="13"/>
      <c r="C42" s="22" t="s">
        <v>26</v>
      </c>
      <c r="D42" s="23"/>
      <c r="E42" s="23"/>
      <c r="F42" s="43">
        <f>G29+G31</f>
        <v>2015</v>
      </c>
      <c r="G42" s="43">
        <f>G19*G12</f>
        <v>240</v>
      </c>
      <c r="H42" s="24" t="str">
        <f t="shared" ref="H42:H47" si="0">IF(L42=1,"Payback","")</f>
        <v/>
      </c>
      <c r="I42" s="25" t="str">
        <f>IF(H42="Payback","30 Days","")</f>
        <v/>
      </c>
      <c r="J42" s="7"/>
      <c r="K42" s="6">
        <f>+G42</f>
        <v>240</v>
      </c>
      <c r="L42" s="7">
        <f>IF(K42&gt;F55,1,0)</f>
        <v>0</v>
      </c>
      <c r="M42" s="5"/>
    </row>
    <row r="43" spans="2:13" ht="12.75" customHeight="1" x14ac:dyDescent="0.15">
      <c r="B43" s="13"/>
      <c r="C43" s="22" t="s">
        <v>25</v>
      </c>
      <c r="D43" s="23"/>
      <c r="E43" s="23"/>
      <c r="F43" s="43">
        <f>IF(J43&gt;1,G$12*G$17,(G$12*G$17*J43))</f>
        <v>0</v>
      </c>
      <c r="G43" s="43">
        <f>G19*G12</f>
        <v>240</v>
      </c>
      <c r="H43" s="24" t="str">
        <f t="shared" si="0"/>
        <v/>
      </c>
      <c r="I43" s="25" t="str">
        <f>IF(H43="Payback","60 Days","")</f>
        <v/>
      </c>
      <c r="J43" s="7">
        <f>IF(J42&gt;1,J42-1,0)</f>
        <v>0</v>
      </c>
      <c r="K43" s="6">
        <f>SUM(G42:G43)</f>
        <v>480</v>
      </c>
      <c r="L43" s="7">
        <f t="shared" ref="L43:L53" si="1">IF(K43&gt;F$55,1+L42,0)</f>
        <v>0</v>
      </c>
      <c r="M43" s="5"/>
    </row>
    <row r="44" spans="2:13" x14ac:dyDescent="0.15">
      <c r="B44" s="13"/>
      <c r="C44" s="22" t="s">
        <v>27</v>
      </c>
      <c r="D44" s="23"/>
      <c r="E44" s="23"/>
      <c r="F44" s="43">
        <f>IF(J44&gt;1,G$12*G$17,(G$12*G$17*J44))</f>
        <v>0</v>
      </c>
      <c r="G44" s="43">
        <f>G$19*G$12</f>
        <v>240</v>
      </c>
      <c r="H44" s="24" t="str">
        <f t="shared" si="0"/>
        <v/>
      </c>
      <c r="I44" s="25" t="str">
        <f>IF(H44="Payback","90 Days","")</f>
        <v/>
      </c>
      <c r="J44" s="7">
        <f t="shared" ref="J44:J53" si="2">IF(J43&gt;1,J43-1,0)</f>
        <v>0</v>
      </c>
      <c r="K44" s="6">
        <f>SUM(G42:G44)</f>
        <v>720</v>
      </c>
      <c r="L44" s="7">
        <f t="shared" si="1"/>
        <v>0</v>
      </c>
      <c r="M44" s="5"/>
    </row>
    <row r="45" spans="2:13" ht="16" x14ac:dyDescent="0.2">
      <c r="B45" s="13"/>
      <c r="C45" s="22" t="s">
        <v>28</v>
      </c>
      <c r="D45" s="23"/>
      <c r="E45" s="23"/>
      <c r="F45" s="43">
        <f>IF(J45&gt;1,G$12*G$17,(G$12*G$17*J45))</f>
        <v>0</v>
      </c>
      <c r="G45" s="43">
        <f t="shared" ref="G45:G53" si="3">G$19*G$12</f>
        <v>240</v>
      </c>
      <c r="H45" s="26" t="str">
        <f>IF(L45=1,"Payback","")</f>
        <v/>
      </c>
      <c r="I45" s="27" t="str">
        <f>IF(H45="Payback","120 Days","")</f>
        <v/>
      </c>
      <c r="J45" s="7">
        <f t="shared" si="2"/>
        <v>0</v>
      </c>
      <c r="K45" s="6">
        <f>SUM(G42:G45)</f>
        <v>960</v>
      </c>
      <c r="L45" s="7">
        <f t="shared" si="1"/>
        <v>0</v>
      </c>
      <c r="M45" s="5"/>
    </row>
    <row r="46" spans="2:13" x14ac:dyDescent="0.15">
      <c r="B46" s="13"/>
      <c r="C46" s="22" t="s">
        <v>29</v>
      </c>
      <c r="D46" s="23"/>
      <c r="E46" s="23"/>
      <c r="F46" s="43">
        <f>IF(J46&gt;1,G$12*G$17,(G$12*G$17*J46))</f>
        <v>0</v>
      </c>
      <c r="G46" s="43">
        <f t="shared" si="3"/>
        <v>240</v>
      </c>
      <c r="H46" s="28" t="str">
        <f t="shared" si="0"/>
        <v/>
      </c>
      <c r="I46" s="29" t="str">
        <f>IF(H46="Payback","150 Days","")</f>
        <v/>
      </c>
      <c r="J46" s="7">
        <f t="shared" si="2"/>
        <v>0</v>
      </c>
      <c r="K46" s="6">
        <f>SUM(G42:G46)</f>
        <v>1200</v>
      </c>
      <c r="L46" s="7">
        <f t="shared" si="1"/>
        <v>0</v>
      </c>
      <c r="M46" s="5"/>
    </row>
    <row r="47" spans="2:13" x14ac:dyDescent="0.15">
      <c r="B47" s="13"/>
      <c r="C47" s="22" t="s">
        <v>30</v>
      </c>
      <c r="D47" s="23"/>
      <c r="E47" s="23"/>
      <c r="F47" s="43">
        <f>IF(F46&lt;G$12*G$17,0,(#REF!-5)*G$12*G$17)</f>
        <v>0</v>
      </c>
      <c r="G47" s="43">
        <f t="shared" si="3"/>
        <v>240</v>
      </c>
      <c r="H47" s="24" t="str">
        <f t="shared" si="0"/>
        <v/>
      </c>
      <c r="I47" s="25" t="str">
        <f>IF(H47="Payback","180 Days","")</f>
        <v/>
      </c>
      <c r="J47" s="7">
        <f t="shared" si="2"/>
        <v>0</v>
      </c>
      <c r="K47" s="6">
        <f>SUM(G42:G47)</f>
        <v>1440</v>
      </c>
      <c r="L47" s="7">
        <f t="shared" si="1"/>
        <v>0</v>
      </c>
      <c r="M47" s="5"/>
    </row>
    <row r="48" spans="2:13" x14ac:dyDescent="0.15">
      <c r="B48" s="13"/>
      <c r="C48" s="22" t="s">
        <v>31</v>
      </c>
      <c r="D48" s="23"/>
      <c r="E48" s="23"/>
      <c r="F48" s="43">
        <f>IF(F47&lt;G$12*G$17,0,(G$197)*G$12*G$17)</f>
        <v>0</v>
      </c>
      <c r="G48" s="43">
        <f t="shared" si="3"/>
        <v>240</v>
      </c>
      <c r="H48" s="24" t="str">
        <f t="shared" ref="H48:H53" si="4">IF(L48=1,"Payback","")</f>
        <v/>
      </c>
      <c r="I48" s="25" t="str">
        <f>IF(H48="Payback","7 Months","")</f>
        <v/>
      </c>
      <c r="J48" s="7">
        <f t="shared" si="2"/>
        <v>0</v>
      </c>
      <c r="K48" s="6">
        <f>SUM(G42:G48)</f>
        <v>1680</v>
      </c>
      <c r="L48" s="7">
        <f t="shared" si="1"/>
        <v>0</v>
      </c>
      <c r="M48" s="5"/>
    </row>
    <row r="49" spans="2:13" x14ac:dyDescent="0.15">
      <c r="B49" s="13"/>
      <c r="C49" s="22" t="s">
        <v>32</v>
      </c>
      <c r="D49" s="23"/>
      <c r="E49" s="23"/>
      <c r="F49" s="43">
        <f>IF(F48&lt;G$12*G$17,0,(#REF!-7)*G$12*G$17)</f>
        <v>0</v>
      </c>
      <c r="G49" s="43">
        <f t="shared" si="3"/>
        <v>240</v>
      </c>
      <c r="H49" s="24" t="str">
        <f t="shared" si="4"/>
        <v/>
      </c>
      <c r="I49" s="25" t="str">
        <f>IF(H49="Payback","8 Months","")</f>
        <v/>
      </c>
      <c r="J49" s="7">
        <f t="shared" si="2"/>
        <v>0</v>
      </c>
      <c r="K49" s="6">
        <f>SUM(G42:G49)</f>
        <v>1920</v>
      </c>
      <c r="L49" s="7">
        <f t="shared" si="1"/>
        <v>0</v>
      </c>
      <c r="M49" s="5"/>
    </row>
    <row r="50" spans="2:13" x14ac:dyDescent="0.15">
      <c r="B50" s="13"/>
      <c r="C50" s="22" t="s">
        <v>33</v>
      </c>
      <c r="D50" s="23"/>
      <c r="E50" s="23"/>
      <c r="F50" s="43">
        <f>IF(F49&lt;G$12*G$17,0,(#REF!-8)*G$12*G$17)</f>
        <v>0</v>
      </c>
      <c r="G50" s="43">
        <f t="shared" si="3"/>
        <v>240</v>
      </c>
      <c r="H50" s="24" t="str">
        <f t="shared" si="4"/>
        <v>Payback</v>
      </c>
      <c r="I50" s="25" t="str">
        <f>IF(H50="Payback","9 Months","")</f>
        <v>9 Months</v>
      </c>
      <c r="J50" s="7">
        <f t="shared" si="2"/>
        <v>0</v>
      </c>
      <c r="K50" s="6">
        <f>SUM(G42:G50)</f>
        <v>2160</v>
      </c>
      <c r="L50" s="7">
        <f t="shared" si="1"/>
        <v>1</v>
      </c>
      <c r="M50" s="5"/>
    </row>
    <row r="51" spans="2:13" x14ac:dyDescent="0.15">
      <c r="B51" s="13"/>
      <c r="C51" s="22" t="s">
        <v>34</v>
      </c>
      <c r="D51" s="23"/>
      <c r="E51" s="23"/>
      <c r="F51" s="43">
        <f>IF(F50&lt;G$12*G$17,0,(#REF!-9)*G$12*G$17)</f>
        <v>0</v>
      </c>
      <c r="G51" s="43">
        <f t="shared" si="3"/>
        <v>240</v>
      </c>
      <c r="H51" s="24" t="str">
        <f t="shared" si="4"/>
        <v/>
      </c>
      <c r="I51" s="25" t="str">
        <f>IF(H51="Payback","10 Months","")</f>
        <v/>
      </c>
      <c r="J51" s="7">
        <f t="shared" si="2"/>
        <v>0</v>
      </c>
      <c r="K51" s="6">
        <f>SUM(G42:G51)</f>
        <v>2400</v>
      </c>
      <c r="L51" s="7">
        <f t="shared" si="1"/>
        <v>2</v>
      </c>
      <c r="M51" s="5"/>
    </row>
    <row r="52" spans="2:13" x14ac:dyDescent="0.15">
      <c r="B52" s="13"/>
      <c r="C52" s="22" t="s">
        <v>35</v>
      </c>
      <c r="D52" s="23"/>
      <c r="E52" s="23"/>
      <c r="F52" s="43">
        <f>IF(F51&lt;G$12*G$17,0,(#REF!-10)*G$12*G$17)</f>
        <v>0</v>
      </c>
      <c r="G52" s="43">
        <f t="shared" si="3"/>
        <v>240</v>
      </c>
      <c r="H52" s="24" t="str">
        <f t="shared" si="4"/>
        <v/>
      </c>
      <c r="I52" s="25" t="str">
        <f>IF(H52="Payback","11 Months","")</f>
        <v/>
      </c>
      <c r="J52" s="7">
        <f t="shared" si="2"/>
        <v>0</v>
      </c>
      <c r="K52" s="6">
        <f>SUM(G42:G52)</f>
        <v>2640</v>
      </c>
      <c r="L52" s="7">
        <f t="shared" si="1"/>
        <v>3</v>
      </c>
      <c r="M52" s="5"/>
    </row>
    <row r="53" spans="2:13" x14ac:dyDescent="0.15">
      <c r="B53" s="13"/>
      <c r="C53" s="22" t="s">
        <v>36</v>
      </c>
      <c r="D53" s="23"/>
      <c r="E53" s="23"/>
      <c r="F53" s="43">
        <f>IF(F52&lt;G$12*G$17,0,(#REF!-11)*G$12*G$17)</f>
        <v>0</v>
      </c>
      <c r="G53" s="43">
        <f t="shared" si="3"/>
        <v>240</v>
      </c>
      <c r="H53" s="24" t="str">
        <f t="shared" si="4"/>
        <v/>
      </c>
      <c r="I53" s="25" t="str">
        <f>IF(H53="Payback","12 Months","")</f>
        <v/>
      </c>
      <c r="J53" s="7">
        <f t="shared" si="2"/>
        <v>0</v>
      </c>
      <c r="K53" s="6">
        <f>SUM(G42:G53)</f>
        <v>2880</v>
      </c>
      <c r="L53" s="7">
        <f t="shared" si="1"/>
        <v>4</v>
      </c>
      <c r="M53" s="5"/>
    </row>
    <row r="54" spans="2:13" ht="5" customHeight="1" thickBot="1" x14ac:dyDescent="0.2">
      <c r="B54" s="66"/>
      <c r="C54" s="80"/>
      <c r="D54" s="69"/>
      <c r="E54" s="69"/>
      <c r="F54" s="81"/>
      <c r="G54" s="81"/>
      <c r="H54" s="67"/>
      <c r="I54" s="70"/>
      <c r="J54" s="7"/>
      <c r="K54" s="6"/>
      <c r="L54" s="7"/>
      <c r="M54" s="5"/>
    </row>
    <row r="55" spans="2:13" ht="12.75" customHeight="1" x14ac:dyDescent="0.15">
      <c r="B55" s="82"/>
      <c r="C55" s="83" t="s">
        <v>18</v>
      </c>
      <c r="D55" s="84"/>
      <c r="E55" s="84"/>
      <c r="F55" s="94">
        <f>SUM(F42:F53)</f>
        <v>2015</v>
      </c>
      <c r="G55" s="95">
        <f>SUM(G42:G53)</f>
        <v>2880</v>
      </c>
      <c r="H55" s="85"/>
      <c r="I55" s="86"/>
      <c r="J55" s="7"/>
      <c r="K55" s="7"/>
      <c r="L55" s="7">
        <f>SUM(L42:L53)</f>
        <v>10</v>
      </c>
      <c r="M55" s="5"/>
    </row>
    <row r="56" spans="2:13" ht="12.75" customHeight="1" thickBot="1" x14ac:dyDescent="0.2">
      <c r="B56" s="82"/>
      <c r="C56" s="87"/>
      <c r="D56" s="88"/>
      <c r="E56" s="88"/>
      <c r="F56" s="96"/>
      <c r="G56" s="97"/>
      <c r="H56" s="89"/>
      <c r="I56" s="86"/>
    </row>
    <row r="57" spans="2:13" ht="5" customHeight="1" thickBot="1" x14ac:dyDescent="0.2">
      <c r="B57" s="90"/>
      <c r="C57" s="91"/>
      <c r="D57" s="92"/>
      <c r="E57" s="92"/>
      <c r="F57" s="78"/>
      <c r="G57" s="78"/>
      <c r="H57" s="90"/>
      <c r="I57" s="93"/>
    </row>
  </sheetData>
  <mergeCells count="12">
    <mergeCell ref="B2:I2"/>
    <mergeCell ref="B27:I27"/>
    <mergeCell ref="B40:I40"/>
    <mergeCell ref="C36:F37"/>
    <mergeCell ref="G36:G37"/>
    <mergeCell ref="H36:I37"/>
    <mergeCell ref="B36:B37"/>
    <mergeCell ref="C55:C56"/>
    <mergeCell ref="F55:F56"/>
    <mergeCell ref="G55:G56"/>
    <mergeCell ref="H55:I56"/>
    <mergeCell ref="B55:B56"/>
  </mergeCells>
  <phoneticPr fontId="0" type="noConversion"/>
  <pageMargins left="1.25" right="0.25" top="0.5" bottom="0.75" header="0.5" footer="0.5"/>
  <pageSetup orientation="portrait" horizontalDpi="300" verticalDpi="300" r:id="rId1"/>
  <headerFooter alignWithMargins="0">
    <oddFooter>&amp;LGibbs Customer Confidential&amp;C&amp;D&amp;RPage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GibbsCAM ROI</vt:lpstr>
      <vt:lpstr>'GibbsCAM ROI'!Print_Area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Ehlers</dc:creator>
  <cp:lastModifiedBy>Microsoft Office User</cp:lastModifiedBy>
  <cp:lastPrinted>2000-01-26T00:26:12Z</cp:lastPrinted>
  <dcterms:created xsi:type="dcterms:W3CDTF">1997-08-02T16:12:30Z</dcterms:created>
  <dcterms:modified xsi:type="dcterms:W3CDTF">2022-10-05T17:40:44Z</dcterms:modified>
</cp:coreProperties>
</file>